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<sst xmlns="http://schemas.openxmlformats.org/spreadsheetml/2006/main" count="30" uniqueCount="29">
  <si>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</si>
  <si>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</si>
  <si>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</si>
  <si>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</si>
  <si>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</si>
  <si>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</si>
  <si>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</si>
  <si>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</si>
  <si>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</si>
  <si>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</si>
  <si>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</si>
  <si>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</si>
  <si>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</si>
  <si>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</si>
  <si>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</si>
  <si>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</si>
  <si>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</si>
  <si>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</si>
  <si>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</si>
  <si>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</si>
  <si>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Май</t>
  </si>
  <si>
    <t>Июнь</t>
  </si>
  <si>
    <t>Июль</t>
  </si>
  <si>
    <t>Август</t>
  </si>
  <si>
    <t>Апрель</t>
  </si>
  <si>
    <t>Январь</t>
  </si>
  <si>
    <t>Итог за 2022г.</t>
  </si>
  <si>
    <t>по состоянию на 01 мая 2022 года</t>
  </si>
  <si>
    <t>Остаток долга 
по состоянию на 01.05.2022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</si>
</sst>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1">
      <selection activeCell="K17" sqref="K17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5" width="23.375" style="1" hidden="1" customWidth="1"/>
    <col min="6" max="7" width="22.75390625" style="1" hidden="1" customWidth="1"/>
    <col min="8" max="9" width="22.75390625" style="1" customWidth="1"/>
    <col min="10" max="10" width="23.25390625" style="1" customWidth="1"/>
    <col min="11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8" width="23.375" style="2" bestFit="1" customWidth="1"/>
    <col min="19" max="19" width="25.00390625" style="2" bestFit="1" customWidth="1"/>
    <col min="20" max="20" width="26.00390625" style="2" customWidth="1"/>
    <col min="21" max="21" width="23.75390625" style="2" customWidth="1"/>
    <col min="22" max="23" width="23.375" style="2" bestFit="1" customWidth="1"/>
    <col min="24" max="27" width="21.00390625" style="2" bestFit="1" customWidth="1"/>
    <col min="28" max="30" width="21.00390625" style="2" customWidth="1"/>
    <col min="31" max="31" width="21.25390625" style="2" customWidth="1"/>
    <col min="32" max="32" width="18.125" style="2" customWidth="1"/>
    <col min="33" max="16384" width="9.125" style="2" customWidth="1"/>
  </cols>
  <sheetData>
    <row r="1" spans="4:31" ht="8.25" customHeight="1">
      <c r="D1" s="11"/>
      <c r="E1" s="32"/>
      <c r="F1" s="10"/>
      <c r="G1" s="31"/>
      <c r="H1" s="30"/>
      <c r="I1" s="30"/>
      <c r="J1" s="30"/>
      <c r="K1" s="30"/>
      <c r="L1" s="30"/>
      <c r="M1" s="10"/>
      <c r="N1" s="10"/>
      <c r="O1" s="10"/>
      <c r="P1" s="10"/>
      <c r="Q1" s="4"/>
      <c r="R1" s="4"/>
      <c r="S1" s="4"/>
      <c r="X1" s="41"/>
      <c r="Y1" s="41"/>
      <c r="Z1" s="41"/>
      <c r="AA1" s="41"/>
      <c r="AB1" s="41"/>
      <c r="AC1" s="41"/>
      <c r="AD1" s="41"/>
      <c r="AE1" s="41"/>
    </row>
    <row r="2" spans="1:31" ht="32.2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4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47.25" customHeight="1">
      <c r="A4" s="48" t="s">
        <v>27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24:31" ht="70.5" customHeight="1">
      <c r="X5" s="1"/>
      <c r="Y5" s="1"/>
      <c r="Z5" s="1"/>
      <c r="AA5" s="1"/>
      <c r="AB5" s="1"/>
      <c r="AC5" s="1"/>
      <c r="AD5" s="1"/>
      <c r="AE5" s="29" t="s">
        <v>15</v>
      </c>
    </row>
    <row r="6" spans="1:31" ht="24.75" customHeight="1">
      <c r="A6" s="49" t="s">
        <v>5</v>
      </c>
      <c r="B6" s="39" t="s">
        <v>0</v>
      </c>
      <c r="C6" s="39" t="s">
        <v>28</v>
      </c>
      <c r="D6" s="39" t="s">
        <v>1</v>
      </c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6"/>
    </row>
    <row r="7" spans="1:31" s="28" customFormat="1" ht="128.25" customHeight="1">
      <c r="A7" s="50"/>
      <c r="B7" s="42"/>
      <c r="C7" s="40"/>
      <c r="D7" s="40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35">
        <v>2023</v>
      </c>
      <c r="R7" s="35">
        <v>2024</v>
      </c>
      <c r="S7" s="35">
        <v>2025</v>
      </c>
      <c r="T7" s="35">
        <v>2026</v>
      </c>
      <c r="U7" s="35">
        <v>2027</v>
      </c>
      <c r="V7" s="35">
        <v>2028</v>
      </c>
      <c r="W7" s="35">
        <v>2029</v>
      </c>
      <c r="X7" s="35">
        <v>2030</v>
      </c>
      <c r="Y7" s="35">
        <v>2031</v>
      </c>
      <c r="Z7" s="35">
        <v>2032</v>
      </c>
      <c r="AA7" s="35">
        <v>2033</v>
      </c>
      <c r="AB7" s="35">
        <v>2034</v>
      </c>
      <c r="AC7" s="35">
        <v>2035</v>
      </c>
      <c r="AD7" s="35">
        <v>2036</v>
      </c>
      <c r="AE7" s="35">
        <v>2037</v>
      </c>
    </row>
    <row r="8" spans="1:31" s="28" customFormat="1" ht="33.75" customHeight="1">
      <c r="A8" s="50"/>
      <c r="B8" s="42"/>
      <c r="C8" s="39" t="s">
        <v>2</v>
      </c>
      <c r="D8" s="39" t="s">
        <v>2</v>
      </c>
      <c r="E8" s="39" t="s">
        <v>25</v>
      </c>
      <c r="F8" s="39" t="s">
        <v>19</v>
      </c>
      <c r="G8" s="39" t="s">
        <v>24</v>
      </c>
      <c r="H8" s="39" t="s">
        <v>20</v>
      </c>
      <c r="I8" s="39" t="s">
        <v>21</v>
      </c>
      <c r="J8" s="39" t="s">
        <v>22</v>
      </c>
      <c r="K8" s="39" t="s">
        <v>23</v>
      </c>
      <c r="L8" s="39" t="s">
        <v>11</v>
      </c>
      <c r="M8" s="39" t="s">
        <v>12</v>
      </c>
      <c r="N8" s="39" t="s">
        <v>13</v>
      </c>
      <c r="O8" s="39" t="s">
        <v>14</v>
      </c>
      <c r="P8" s="39" t="s">
        <v>26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8" customFormat="1" ht="45.75" customHeight="1">
      <c r="A9" s="5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27"/>
      <c r="F10" s="43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34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SUM(F11:N11)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0"/>
      <c r="F12" s="21">
        <f>SUM(F11)</f>
        <v>0</v>
      </c>
      <c r="G12" s="21"/>
      <c r="H12" s="21"/>
      <c r="I12" s="21"/>
      <c r="J12" s="21"/>
      <c r="K12" s="21"/>
      <c r="L12" s="21"/>
      <c r="M12" s="20"/>
      <c r="N12" s="20"/>
      <c r="O12" s="20"/>
      <c r="P12" s="20">
        <f>SUM(F12:N12)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F14+M14+N14+O14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SUM(P14:AE14)-C14</f>
        <v>0</v>
      </c>
    </row>
    <row r="15" spans="1:32" s="9" customFormat="1" ht="80.25" customHeight="1">
      <c r="A15" s="14"/>
      <c r="B15" s="15" t="s">
        <v>4</v>
      </c>
      <c r="C15" s="24">
        <f>P15++Q15+R15+S15+T15+U15+V15+W15+X15+Y15+Z15+AA15+AE15+AB15+AC15+AD15</f>
        <v>48400000000</v>
      </c>
      <c r="D15" s="24">
        <f>'[1]ЗАЙМЫ ОБЛИГАЦИОННЫЕ'!G12</f>
        <v>0</v>
      </c>
      <c r="E15" s="24"/>
      <c r="F15" s="24"/>
      <c r="G15" s="24"/>
      <c r="H15" s="24">
        <v>2000000000</v>
      </c>
      <c r="I15" s="24"/>
      <c r="J15" s="24"/>
      <c r="K15" s="24"/>
      <c r="L15" s="24"/>
      <c r="M15" s="24">
        <v>4900000000</v>
      </c>
      <c r="N15" s="24"/>
      <c r="O15" s="24"/>
      <c r="P15" s="23">
        <f>SUM(F15:O15)</f>
        <v>6900000000</v>
      </c>
      <c r="Q15" s="24">
        <f>2500000000+2000000000+3000000000</f>
        <v>7500000000</v>
      </c>
      <c r="R15" s="24">
        <f>2000000000+3000000000+3000000000</f>
        <v>8000000000</v>
      </c>
      <c r="S15" s="24">
        <f>4000000000+3000000000+4500000000</f>
        <v>11500000000</v>
      </c>
      <c r="T15" s="24">
        <f>4000000000+3000000000</f>
        <v>7000000000</v>
      </c>
      <c r="U15" s="24">
        <v>7500000000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P16++Q16+R16+S16+T16+U16+V16+W16+X16+Y16+Z16+AA16+AE16+AB16+AC16+AD16</f>
        <v>138270964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>
        <v>3694765</v>
      </c>
      <c r="K16" s="24"/>
      <c r="L16" s="24"/>
      <c r="M16" s="24">
        <v>4618456</v>
      </c>
      <c r="N16" s="24"/>
      <c r="O16" s="24"/>
      <c r="P16" s="23">
        <f>SUM(E16:O16)</f>
        <v>8313221</v>
      </c>
      <c r="Q16" s="24">
        <v>15333274</v>
      </c>
      <c r="R16" s="24">
        <v>15333274</v>
      </c>
      <c r="S16" s="24">
        <v>15333274</v>
      </c>
      <c r="T16" s="24">
        <v>83957921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3">
        <f t="shared" si="0"/>
        <v>0</v>
      </c>
    </row>
    <row r="17" spans="1:32" ht="77.25" customHeight="1">
      <c r="A17" s="13"/>
      <c r="B17" s="15" t="s">
        <v>16</v>
      </c>
      <c r="C17" s="24">
        <f>P17++Q17+R17+S17+T17+U17+V17+W17+X17+Y17+Z17+AA17+AE17+AB17+AC17+AD17</f>
        <v>55700753113.05</v>
      </c>
      <c r="D17" s="26"/>
      <c r="E17" s="25"/>
      <c r="F17" s="25"/>
      <c r="G17" s="25"/>
      <c r="H17" s="25"/>
      <c r="I17" s="25"/>
      <c r="J17" s="24"/>
      <c r="K17" s="25"/>
      <c r="L17" s="25"/>
      <c r="M17" s="24"/>
      <c r="N17" s="24">
        <v>1487058750</v>
      </c>
      <c r="O17" s="24"/>
      <c r="P17" s="23">
        <f>SUM(E17:O17)</f>
        <v>1487058750</v>
      </c>
      <c r="Q17" s="24">
        <f>1037604130+485000000+71428571.43</f>
        <v>1594032701.43</v>
      </c>
      <c r="R17" s="24">
        <f>1037604130+485000000+71428571.43+5009600+52142857.14</f>
        <v>1651185158.5700002</v>
      </c>
      <c r="S17" s="24">
        <f>2897555496.3+1552000000+1198941840+500000000+71428571.43+3647600160+5009600+52142857.14</f>
        <v>9924678524.869999</v>
      </c>
      <c r="T17" s="24">
        <f>2897555496.3+1552000000+1198941840+500000000+71428571.43+3647600160+5009600+52142857.14</f>
        <v>9924678524.869999</v>
      </c>
      <c r="U17" s="24">
        <f>2897555496.3+1552000000+1198941840+500000000+71428571.43+3647600160+5009600+52142857.14</f>
        <v>9924678524.869999</v>
      </c>
      <c r="V17" s="24">
        <f>2897555496.3+1552000000+1198941840+500000000+71428571.43+3647600160+5009600+52142857.14</f>
        <v>9924678524.869999</v>
      </c>
      <c r="W17" s="24">
        <f>2897555496.3+1552000000+1198941840+500000000+71428571.43+3647600160+5009600+52142857.14</f>
        <v>9924678524.869999</v>
      </c>
      <c r="X17" s="24">
        <f>91790996.3+71428571.43+5009600+52142857.14</f>
        <v>220372024.87</v>
      </c>
      <c r="Y17" s="24">
        <f>91790996.3+71428571.43+5009600+52142857.14</f>
        <v>220372024.87</v>
      </c>
      <c r="Z17" s="24">
        <f>91790996.3+71428571.43+5009600+52142857.14</f>
        <v>220372024.87</v>
      </c>
      <c r="AA17" s="24">
        <f>56245616.3+71428571.43+5009600+52142857.14</f>
        <v>184826644.87</v>
      </c>
      <c r="AB17" s="24">
        <f>56245616.35+71428571.43+5009600+52142857.14</f>
        <v>184826644.92000002</v>
      </c>
      <c r="AC17" s="24">
        <f>71428571.43+5009600+52142857.14</f>
        <v>128581028.57000001</v>
      </c>
      <c r="AD17" s="24">
        <f>71428571.41+5009600+52142857.14</f>
        <v>128581028.55</v>
      </c>
      <c r="AE17" s="24">
        <f>5009600+52142857.18</f>
        <v>57152457.18</v>
      </c>
      <c r="AF17" s="3">
        <f t="shared" si="0"/>
        <v>0</v>
      </c>
    </row>
    <row r="18" spans="1:32" ht="89.25" customHeight="1">
      <c r="A18" s="13"/>
      <c r="B18" s="15" t="s">
        <v>9</v>
      </c>
      <c r="C18" s="24">
        <f>P18++Q18+R18+S18+T18+U18+V18+W18+X18+Y18+Z18+AA18+AE18+AB18+AC18+AD18</f>
        <v>104239024077.04996</v>
      </c>
      <c r="D18" s="24">
        <f>SUM(D14:D17)</f>
        <v>0</v>
      </c>
      <c r="E18" s="20">
        <f>SUM(E17,E16,E15,E14)</f>
        <v>0</v>
      </c>
      <c r="F18" s="20">
        <f aca="true" t="shared" si="1" ref="F18:L18">SUM(F17,F16,F15,F14)</f>
        <v>0</v>
      </c>
      <c r="G18" s="20">
        <f>SUM(G17,G16,G15,G14)</f>
        <v>0</v>
      </c>
      <c r="H18" s="20">
        <f t="shared" si="1"/>
        <v>2000000000</v>
      </c>
      <c r="I18" s="20">
        <f t="shared" si="1"/>
        <v>0</v>
      </c>
      <c r="J18" s="20">
        <f t="shared" si="1"/>
        <v>3694765</v>
      </c>
      <c r="K18" s="20">
        <f t="shared" si="1"/>
        <v>0</v>
      </c>
      <c r="L18" s="20">
        <f t="shared" si="1"/>
        <v>0</v>
      </c>
      <c r="M18" s="20">
        <f>SUM(M17,M16,M15,M14)</f>
        <v>4904618456</v>
      </c>
      <c r="N18" s="20">
        <f>SUM(N17,N16,N15,N14)</f>
        <v>1487058750</v>
      </c>
      <c r="O18" s="20">
        <f>SUM(O17,O16,O15,O14)</f>
        <v>0</v>
      </c>
      <c r="P18" s="20">
        <f>SUM(E18:O18)</f>
        <v>8395371971</v>
      </c>
      <c r="Q18" s="20">
        <f aca="true" t="shared" si="2" ref="Q18:AE18">SUM(Q17,Q16,Q15,Q14)</f>
        <v>9109365975.43</v>
      </c>
      <c r="R18" s="20">
        <f t="shared" si="2"/>
        <v>9666518432.57</v>
      </c>
      <c r="S18" s="20">
        <f t="shared" si="2"/>
        <v>21440011798.87</v>
      </c>
      <c r="T18" s="20">
        <f t="shared" si="2"/>
        <v>17008636445.869999</v>
      </c>
      <c r="U18" s="20">
        <f t="shared" si="2"/>
        <v>17424678524.87</v>
      </c>
      <c r="V18" s="20">
        <f t="shared" si="2"/>
        <v>9924678524.869999</v>
      </c>
      <c r="W18" s="20">
        <f t="shared" si="2"/>
        <v>9924678524.869999</v>
      </c>
      <c r="X18" s="20">
        <f t="shared" si="2"/>
        <v>220372024.87</v>
      </c>
      <c r="Y18" s="20">
        <f t="shared" si="2"/>
        <v>220372024.87</v>
      </c>
      <c r="Z18" s="20">
        <f t="shared" si="2"/>
        <v>220372024.87</v>
      </c>
      <c r="AA18" s="20">
        <f t="shared" si="2"/>
        <v>184826644.87</v>
      </c>
      <c r="AB18" s="20">
        <f>SUM(AB17,AB16,AB15,AB14)</f>
        <v>184826644.92000002</v>
      </c>
      <c r="AC18" s="20">
        <f>SUM(AC17,AC16,AC15,AC14)</f>
        <v>128581028.57000001</v>
      </c>
      <c r="AD18" s="20">
        <f>SUM(AD17,AD16,AD15,AD14)</f>
        <v>128581028.55</v>
      </c>
      <c r="AE18" s="20">
        <f t="shared" si="2"/>
        <v>57152457.18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P19++Q19+R19+S19+T19+U19+V19+W19+X19+Y19+Z19+AA19+AE19+AB19+AC19+AD19</f>
        <v>104239024077.04996</v>
      </c>
      <c r="D19" s="24">
        <f>D12+D18</f>
        <v>0</v>
      </c>
      <c r="E19" s="24">
        <f>E12+E18</f>
        <v>0</v>
      </c>
      <c r="F19" s="24">
        <f aca="true" t="shared" si="3" ref="F19:L19">F12+F18</f>
        <v>0</v>
      </c>
      <c r="G19" s="24">
        <f>G12+G18</f>
        <v>0</v>
      </c>
      <c r="H19" s="24">
        <f t="shared" si="3"/>
        <v>2000000000</v>
      </c>
      <c r="I19" s="24">
        <f t="shared" si="3"/>
        <v>0</v>
      </c>
      <c r="J19" s="24">
        <f t="shared" si="3"/>
        <v>3694765</v>
      </c>
      <c r="K19" s="24">
        <f t="shared" si="3"/>
        <v>0</v>
      </c>
      <c r="L19" s="24">
        <f t="shared" si="3"/>
        <v>0</v>
      </c>
      <c r="M19" s="24">
        <f>M12+M18</f>
        <v>4904618456</v>
      </c>
      <c r="N19" s="24">
        <f>N12+N18</f>
        <v>1487058750</v>
      </c>
      <c r="O19" s="24">
        <f>O12+O18</f>
        <v>0</v>
      </c>
      <c r="P19" s="20">
        <f>SUM(E19:O19)</f>
        <v>8395371971</v>
      </c>
      <c r="Q19" s="24">
        <f aca="true" t="shared" si="4" ref="Q19:AE19">Q18+Q12</f>
        <v>9109365975.43</v>
      </c>
      <c r="R19" s="24">
        <f t="shared" si="4"/>
        <v>9666518432.57</v>
      </c>
      <c r="S19" s="24">
        <f t="shared" si="4"/>
        <v>21440011798.87</v>
      </c>
      <c r="T19" s="24">
        <f t="shared" si="4"/>
        <v>17008636445.869999</v>
      </c>
      <c r="U19" s="24">
        <f t="shared" si="4"/>
        <v>17424678524.87</v>
      </c>
      <c r="V19" s="24">
        <f t="shared" si="4"/>
        <v>9924678524.869999</v>
      </c>
      <c r="W19" s="24">
        <f t="shared" si="4"/>
        <v>9924678524.869999</v>
      </c>
      <c r="X19" s="24">
        <f t="shared" si="4"/>
        <v>220372024.87</v>
      </c>
      <c r="Y19" s="24">
        <f t="shared" si="4"/>
        <v>220372024.87</v>
      </c>
      <c r="Z19" s="24">
        <f t="shared" si="4"/>
        <v>220372024.87</v>
      </c>
      <c r="AA19" s="24">
        <f t="shared" si="4"/>
        <v>184826644.87</v>
      </c>
      <c r="AB19" s="24">
        <f>AB18+AB12</f>
        <v>184826644.92000002</v>
      </c>
      <c r="AC19" s="24">
        <f>AC18+AC12</f>
        <v>128581028.57000001</v>
      </c>
      <c r="AD19" s="24">
        <f>AD18+AD12</f>
        <v>128581028.55</v>
      </c>
      <c r="AE19" s="24">
        <f t="shared" si="4"/>
        <v>57152457.18</v>
      </c>
      <c r="AF19" s="3">
        <f t="shared" si="0"/>
        <v>0</v>
      </c>
    </row>
    <row r="20" spans="3:16" ht="12.75">
      <c r="C20" s="5"/>
      <c r="D20" s="5"/>
      <c r="E20" s="5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6:12" ht="12.75">
      <c r="F21" s="7"/>
      <c r="G21" s="7"/>
      <c r="H21" s="7"/>
      <c r="I21" s="7"/>
      <c r="J21" s="7"/>
      <c r="K21" s="7"/>
      <c r="L21" s="7"/>
    </row>
    <row r="22" spans="3:16" ht="12.75">
      <c r="C22" s="8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2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2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2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2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2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2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2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2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2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2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2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2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2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2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2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2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2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2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2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2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2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2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2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2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2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2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2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2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2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2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2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2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2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2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2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2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2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2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2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2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2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2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2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2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2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2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2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2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2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2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2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2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2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2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2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2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2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2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2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2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2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2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2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2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2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2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2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2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2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2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2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2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2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2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2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2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2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2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2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2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2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2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2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2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2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2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2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2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2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2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2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2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2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2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2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2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2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2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2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2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2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2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2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2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2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2"/>
      <c r="F131" s="7"/>
      <c r="G131" s="7"/>
      <c r="H131" s="7"/>
      <c r="I131" s="7"/>
      <c r="J131" s="7"/>
      <c r="K131" s="7"/>
      <c r="L131" s="7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F8:F9"/>
    <mergeCell ref="E6:AE6"/>
    <mergeCell ref="E8:E9"/>
    <mergeCell ref="A2:AE3"/>
    <mergeCell ref="A4:AE4"/>
    <mergeCell ref="C8:C9"/>
    <mergeCell ref="O8:O9"/>
    <mergeCell ref="A6:A9"/>
    <mergeCell ref="AD7:AD9"/>
    <mergeCell ref="B6:B9"/>
    <mergeCell ref="C6:C7"/>
    <mergeCell ref="D8:D9"/>
    <mergeCell ref="D6:D7"/>
    <mergeCell ref="F10:AE10"/>
    <mergeCell ref="H8:H9"/>
    <mergeCell ref="I8:I9"/>
    <mergeCell ref="J8:J9"/>
    <mergeCell ref="W7:W9"/>
    <mergeCell ref="AB7:AB9"/>
    <mergeCell ref="X1:AE1"/>
    <mergeCell ref="Z7:Z9"/>
    <mergeCell ref="X7:X9"/>
    <mergeCell ref="AE7:AE9"/>
    <mergeCell ref="S7:S9"/>
    <mergeCell ref="G8:G9"/>
    <mergeCell ref="AA7:AA9"/>
    <mergeCell ref="R7:R9"/>
    <mergeCell ref="Q7:Q9"/>
    <mergeCell ref="U7:U9"/>
    <mergeCell ref="AC7:AC9"/>
    <mergeCell ref="Y7:Y9"/>
    <mergeCell ref="F7:P7"/>
    <mergeCell ref="M8:M9"/>
    <mergeCell ref="N8:N9"/>
    <mergeCell ref="P8:P9"/>
    <mergeCell ref="L8:L9"/>
    <mergeCell ref="K8:K9"/>
    <mergeCell ref="V7:V9"/>
    <mergeCell ref="T7:T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2022-01-11T12:48:49Z</cp:lastPrinted>
  <dcterms:created xsi:type="dcterms:W3CDTF">2005-09-06T12:40:19Z</dcterms:created>
  <dcterms:modified xsi:type="dcterms:W3CDTF">2022-05-04T15:00:24Z</dcterms:modified>
  <cp:category/>
  <cp:version/>
  <cp:contentType/>
  <cp:contentStatus/>
</cp:coreProperties>
</file>