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<sst xmlns="http://schemas.openxmlformats.org/spreadsheetml/2006/main" count="30" uniqueCount="29">
  <si>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</si>
  <si>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</si>
  <si>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</si>
  <si>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</si>
  <si>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</si>
  <si>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</si>
  <si>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</si>
  <si>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</si>
  <si>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</si>
  <si>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</si>
  <si>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</si>
  <si>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</si>
  <si>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</si>
  <si>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</si>
  <si>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</si>
  <si>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</si>
  <si>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</si>
  <si>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</si>
  <si>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</si>
  <si>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</si>
  <si>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</si>
  <si>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</si>
  <si>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</si>
  <si>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</si>
  <si>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</si>
  <si>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</si>
  <si>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</si>
  <si>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Остаток долга 
по состоянию на 01.07.2023 г.</t>
  </si>
  <si>
    <t>по состоянию на 01 июля 2023 года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</si>
</sst>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7">
      <selection activeCell="H11" sqref="H1:H16384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8" width="22.75390625" style="1" hidden="1" customWidth="1"/>
    <col min="9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375" style="2" bestFit="1" customWidth="1"/>
    <col min="18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40"/>
      <c r="G1" s="31"/>
      <c r="H1" s="40"/>
      <c r="I1" s="30"/>
      <c r="J1" s="40"/>
      <c r="K1" s="30"/>
      <c r="L1" s="30"/>
      <c r="M1" s="10"/>
      <c r="N1" s="10"/>
      <c r="O1" s="10"/>
      <c r="P1" s="10"/>
      <c r="Q1" s="4"/>
      <c r="R1" s="4"/>
      <c r="S1" s="4"/>
      <c r="W1" s="49"/>
      <c r="X1" s="49"/>
      <c r="Y1" s="49"/>
      <c r="Z1" s="49"/>
      <c r="AA1" s="49"/>
      <c r="AB1" s="49"/>
      <c r="AC1" s="49"/>
      <c r="AD1" s="49"/>
      <c r="AE1" s="49"/>
    </row>
    <row r="2" spans="1:31" ht="32.2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4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47.25" customHeight="1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52" t="s">
        <v>5</v>
      </c>
      <c r="B6" s="41" t="s">
        <v>0</v>
      </c>
      <c r="C6" s="41" t="s">
        <v>27</v>
      </c>
      <c r="D6" s="41" t="s">
        <v>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8"/>
    </row>
    <row r="7" spans="1:31" s="28" customFormat="1" ht="128.25" customHeight="1">
      <c r="A7" s="53"/>
      <c r="B7" s="42"/>
      <c r="C7" s="43"/>
      <c r="D7" s="43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  <c r="Q7" s="45">
        <v>2024</v>
      </c>
      <c r="R7" s="45">
        <v>2025</v>
      </c>
      <c r="S7" s="45">
        <v>2026</v>
      </c>
      <c r="T7" s="45">
        <v>2027</v>
      </c>
      <c r="U7" s="45">
        <v>2028</v>
      </c>
      <c r="V7" s="45">
        <v>2029</v>
      </c>
      <c r="W7" s="45">
        <v>2030</v>
      </c>
      <c r="X7" s="45">
        <v>2031</v>
      </c>
      <c r="Y7" s="45">
        <v>2032</v>
      </c>
      <c r="Z7" s="45">
        <v>2033</v>
      </c>
      <c r="AA7" s="45">
        <v>2034</v>
      </c>
      <c r="AB7" s="45">
        <v>2035</v>
      </c>
      <c r="AC7" s="45">
        <v>2036</v>
      </c>
      <c r="AD7" s="45">
        <v>2037</v>
      </c>
      <c r="AE7" s="45">
        <v>2038</v>
      </c>
    </row>
    <row r="8" spans="1:31" s="28" customFormat="1" ht="33.75" customHeight="1">
      <c r="A8" s="53"/>
      <c r="B8" s="42"/>
      <c r="C8" s="41" t="s">
        <v>2</v>
      </c>
      <c r="D8" s="41" t="s">
        <v>2</v>
      </c>
      <c r="E8" s="41" t="s">
        <v>19</v>
      </c>
      <c r="F8" s="41" t="s">
        <v>24</v>
      </c>
      <c r="G8" s="41" t="s">
        <v>22</v>
      </c>
      <c r="H8" s="41" t="s">
        <v>25</v>
      </c>
      <c r="I8" s="41" t="s">
        <v>20</v>
      </c>
      <c r="J8" s="41" t="s">
        <v>26</v>
      </c>
      <c r="K8" s="41" t="s">
        <v>21</v>
      </c>
      <c r="L8" s="41" t="s">
        <v>11</v>
      </c>
      <c r="M8" s="41" t="s">
        <v>12</v>
      </c>
      <c r="N8" s="41" t="s">
        <v>13</v>
      </c>
      <c r="O8" s="41" t="s">
        <v>14</v>
      </c>
      <c r="P8" s="41" t="s">
        <v>23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s="28" customFormat="1" ht="45.75" customHeight="1">
      <c r="A9" s="5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44">
        <v>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34000000000</v>
      </c>
      <c r="D15" s="24">
        <f>'[1]ЗАЙМЫ ОБЛИГАЦИОННЫЕ'!G12</f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>
        <f>SUM(E15:O15)</f>
        <v>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202402322.63</v>
      </c>
      <c r="D16" s="26">
        <f>'[1]БАНКОВСКИЕ КРЕДИТЫ'!G24</f>
        <v>0</v>
      </c>
      <c r="E16" s="24"/>
      <c r="F16" s="24"/>
      <c r="G16" s="24"/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11084295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76693558.63</v>
      </c>
      <c r="AF16" s="39">
        <f t="shared" si="0"/>
        <v>0</v>
      </c>
    </row>
    <row r="17" spans="1:32" s="38" customFormat="1" ht="77.25" customHeight="1">
      <c r="A17" s="32"/>
      <c r="B17" s="33" t="s">
        <v>16</v>
      </c>
      <c r="C17" s="34">
        <f>P17+Q17+R17+S17+T17+U17+V17+W17+X17+Y17+Z17+AE17+AA17+AB17+AC17+AD17</f>
        <v>98352839324.84999</v>
      </c>
      <c r="D17" s="35"/>
      <c r="E17" s="36"/>
      <c r="F17" s="36"/>
      <c r="G17" s="36"/>
      <c r="H17" s="36"/>
      <c r="I17" s="36"/>
      <c r="J17" s="36"/>
      <c r="K17" s="36"/>
      <c r="L17" s="36"/>
      <c r="M17" s="34">
        <v>5500000000</v>
      </c>
      <c r="N17" s="34">
        <v>1594032701.43</v>
      </c>
      <c r="O17" s="34"/>
      <c r="P17" s="23">
        <f>SUM(E17:O17)</f>
        <v>7094032701.43</v>
      </c>
      <c r="Q17" s="34">
        <f>1037604130+485000000+71428571.43+5009600+52142857.14+308878.57+2727864.29+2056742.86+238511637.86+38429037.86+52521714.28+18745042.86+18959328.57+109428221.42+812091772.86+1517886263</f>
        <v>4462851663</v>
      </c>
      <c r="R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S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T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+6309658.46</f>
        <v>15579730943.800001</v>
      </c>
      <c r="U17" s="34">
        <f>2897555496.3+1552000000+1198941840+500000000+71428571.43+3647600160+5009600+52142857.14+308878.57+2727864.29+2525457991.62+290695400+2056742.86+156250000+238511637.86+38429037.86+52521714.28+1225000000+18745042.86+18959328.59+109428221.42+812091772.86+156250000+1309127.42+6309658.46</f>
        <v>15579730943.820002</v>
      </c>
      <c r="V17" s="34">
        <f>2897555496.3+1552000000+1198941840+500000000+71428571.43+3647600160+5009600+52142857.14+308878.57+2727864.29+2056742.86+238511637.86+38429037.86+52521714.28+18745042.86+18959328.57+109428221.42+812091772.86+1487058750+1309127.42+6309658.46</f>
        <v>12713136302.180002</v>
      </c>
      <c r="W17" s="34">
        <f>91790996.3+71428571.43+5009600+52142857.14+308878.57+2727864.29+2056742.86+238511637.86+38429037.86+52521714.28+18745042.86+18959328.57+109428221.42+812091772.86+1309127.42+6309658.46</f>
        <v>1521771052.1800003</v>
      </c>
      <c r="X17" s="34">
        <f>91790996.3+71428571.43+5009600+52142857.14+308878.57+2727864.29+2056742.86+238511637.86+38429037.86+52521714.28+18745042.86+18959328.57+109428221.42+812091772.86+1309127.42+6309658.46</f>
        <v>1521771052.1800003</v>
      </c>
      <c r="Y17" s="34">
        <f>91790996.3+71428571.43+5009600+52142857.14+308878.57+2727864.29+2056742.86+238511637.86+38429037.86+52521714.28+18745042.86+18959328.57+109428221.42+812091772.86+1309127.42+6309658.46</f>
        <v>1521771052.1800003</v>
      </c>
      <c r="Z17" s="34">
        <f>56245616.3+71428571.43+5009600+52142857.14+308878.57+2727864.29+2056742.86+238511637.86+38429037.86+52521714.28+18745042.86+18959328.57+109428221.42+812091772.86+1309127.42+6309658.46</f>
        <v>1486225672.1800003</v>
      </c>
      <c r="AA17" s="34">
        <f>56245616.35+71428571.43+5009600+52142857.14+308878.57+2727864.29+2056742.86+238511637.86+38429037.86+52521714.28+18745042.86+18959328.57+109428221.42+812091772.86+1309127.42+6309658.46</f>
        <v>1486225672.23</v>
      </c>
      <c r="AB17" s="34">
        <f>71428571.43+5009600+52142857.14+308878.57+2727864.29+2056742.86+238511637.86+38429037.86+52521714.28+18745042.86+18959328.57+109428221.42+812091772.86+1309127.42+6309658.46</f>
        <v>1429980055.88</v>
      </c>
      <c r="AC17" s="34">
        <f>71428571.41+5009600+52142857.14+308878.57+2727864.29+2056742.86+238511637.86+38429037.86+52521714.28+18745042.86+18959328.57+109428221.42+812091772.86+1309127.42+6309658.46</f>
        <v>1429980055.8600001</v>
      </c>
      <c r="AD17" s="34">
        <f>5009600+52142857.18+308878.59+2727864.23+2056742.82+238511637.82+38429037.82+52521714.36+18745042.82+18959328.59+109428221.54+812091772.82+1309127.42+6309658.46</f>
        <v>1358551484.4700003</v>
      </c>
      <c r="AE17" s="34">
        <f>1309127.34+6309658.52</f>
        <v>7618785.859999999</v>
      </c>
      <c r="AF17" s="37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132555241647.48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>SUM(J17,J16,J15,J14)</f>
        <v>3694765</v>
      </c>
      <c r="K18" s="20">
        <f t="shared" si="1"/>
        <v>0</v>
      </c>
      <c r="L18" s="20">
        <f t="shared" si="1"/>
        <v>0</v>
      </c>
      <c r="M18" s="20">
        <f t="shared" si="1"/>
        <v>5507389530</v>
      </c>
      <c r="N18" s="20">
        <f t="shared" si="1"/>
        <v>1594032701.43</v>
      </c>
      <c r="O18" s="20">
        <f t="shared" si="1"/>
        <v>0</v>
      </c>
      <c r="P18" s="23">
        <f>SUM(E18:O18)</f>
        <v>7105116996.43</v>
      </c>
      <c r="Q18" s="20">
        <f aca="true" t="shared" si="2" ref="Q18:Z18">SUM(Q17,Q16,Q15,Q14)</f>
        <v>12478184937</v>
      </c>
      <c r="R18" s="20">
        <f>SUM(R17,R16,R15,R14)</f>
        <v>27095064217.800003</v>
      </c>
      <c r="S18" s="20">
        <f t="shared" si="2"/>
        <v>22663688864.800003</v>
      </c>
      <c r="T18" s="20">
        <f t="shared" si="2"/>
        <v>23079730943.800003</v>
      </c>
      <c r="U18" s="20">
        <f>SUM(U17,U16,U15,U14)</f>
        <v>15579730943.820002</v>
      </c>
      <c r="V18" s="20">
        <f>SUM(V17,V16,V15,V14)</f>
        <v>12713136302.180002</v>
      </c>
      <c r="W18" s="20">
        <f>SUM(W17,W16,W15,W14)</f>
        <v>1521771052.1800003</v>
      </c>
      <c r="X18" s="20">
        <f t="shared" si="2"/>
        <v>1521771052.1800003</v>
      </c>
      <c r="Y18" s="20">
        <f t="shared" si="2"/>
        <v>1521771052.1800003</v>
      </c>
      <c r="Z18" s="20">
        <f t="shared" si="2"/>
        <v>1486225672.1800003</v>
      </c>
      <c r="AA18" s="20">
        <f>SUM(AA17,AA16,AA15,AA14)</f>
        <v>1486225672.23</v>
      </c>
      <c r="AB18" s="20">
        <f>SUM(AB17,AB16,AB15,AB14)</f>
        <v>1429980055.88</v>
      </c>
      <c r="AC18" s="20">
        <f>SUM(AC17,AC16,AC15,AC14)</f>
        <v>1429980055.8600001</v>
      </c>
      <c r="AD18" s="20">
        <f>SUM(AD17,AD16,AD15,AD14)</f>
        <v>1358551484.4700003</v>
      </c>
      <c r="AE18" s="20">
        <f>SUM(AE17,AE16,AE15,AE14)</f>
        <v>84312344.49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132555241647.48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3694765</v>
      </c>
      <c r="K19" s="24">
        <f t="shared" si="3"/>
        <v>0</v>
      </c>
      <c r="L19" s="24">
        <f t="shared" si="3"/>
        <v>0</v>
      </c>
      <c r="M19" s="24">
        <f t="shared" si="3"/>
        <v>5507389530</v>
      </c>
      <c r="N19" s="24">
        <f>N12+N18</f>
        <v>1594032701.43</v>
      </c>
      <c r="O19" s="24">
        <f>O12+O18</f>
        <v>0</v>
      </c>
      <c r="P19" s="24">
        <f>P12+P18</f>
        <v>7105116996.43</v>
      </c>
      <c r="Q19" s="24">
        <f aca="true" t="shared" si="4" ref="Q19:AE19">Q18+Q12</f>
        <v>12478184937</v>
      </c>
      <c r="R19" s="24">
        <f t="shared" si="4"/>
        <v>27095064217.800003</v>
      </c>
      <c r="S19" s="24">
        <f t="shared" si="4"/>
        <v>22663688864.800003</v>
      </c>
      <c r="T19" s="24">
        <f t="shared" si="4"/>
        <v>23079730943.800003</v>
      </c>
      <c r="U19" s="24">
        <f t="shared" si="4"/>
        <v>15579730943.820002</v>
      </c>
      <c r="V19" s="24">
        <f t="shared" si="4"/>
        <v>12713136302.180002</v>
      </c>
      <c r="W19" s="24">
        <f t="shared" si="4"/>
        <v>1521771052.1800003</v>
      </c>
      <c r="X19" s="24">
        <f t="shared" si="4"/>
        <v>1521771052.1800003</v>
      </c>
      <c r="Y19" s="24">
        <f t="shared" si="4"/>
        <v>1521771052.1800003</v>
      </c>
      <c r="Z19" s="24">
        <f t="shared" si="4"/>
        <v>1486225672.1800003</v>
      </c>
      <c r="AA19" s="24">
        <f>AA18+AA12</f>
        <v>1486225672.23</v>
      </c>
      <c r="AB19" s="24">
        <f>AB18+AB12</f>
        <v>1429980055.88</v>
      </c>
      <c r="AC19" s="24">
        <f>AC18+AC12</f>
        <v>1429980055.8600001</v>
      </c>
      <c r="AD19" s="24">
        <f>AD18+AD12</f>
        <v>1358551484.4700003</v>
      </c>
      <c r="AE19" s="24">
        <f t="shared" si="4"/>
        <v>84312344.49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2023-07-06T12:50:36Z</cp:lastPrinted>
  <dcterms:created xsi:type="dcterms:W3CDTF">2005-09-06T12:40:19Z</dcterms:created>
  <dcterms:modified xsi:type="dcterms:W3CDTF">2023-07-06T12:53:39Z</dcterms:modified>
  <cp:category/>
  <cp:version/>
  <cp:contentType/>
  <cp:contentStatus/>
</cp:coreProperties>
</file>