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Доходы консол бюдж" sheetId="2" r:id="rId1"/>
  </sheets>
  <definedNames>
    <definedName name="_xlnm.Print_Titles" localSheetId="0">'Доходы консол бюдж'!$6:$7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2" l="1"/>
  <c r="I25" i="2"/>
  <c r="I26" i="2"/>
  <c r="I27" i="2"/>
  <c r="I28" i="2"/>
  <c r="I29" i="2"/>
  <c r="I30" i="2"/>
  <c r="I31" i="2"/>
  <c r="I33" i="2"/>
  <c r="I34" i="2"/>
  <c r="I24" i="2"/>
  <c r="I23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9" i="2"/>
  <c r="I8" i="2"/>
  <c r="E25" i="2"/>
  <c r="E26" i="2"/>
  <c r="E27" i="2"/>
  <c r="E28" i="2"/>
  <c r="E30" i="2"/>
  <c r="E31" i="2"/>
  <c r="E33" i="2"/>
  <c r="E34" i="2"/>
  <c r="E24" i="2"/>
  <c r="E23" i="2"/>
  <c r="E10" i="2"/>
  <c r="E11" i="2"/>
  <c r="E12" i="2"/>
  <c r="E13" i="2"/>
  <c r="E14" i="2"/>
  <c r="E16" i="2"/>
  <c r="E17" i="2"/>
  <c r="E18" i="2"/>
  <c r="E19" i="2"/>
  <c r="E20" i="2"/>
  <c r="E21" i="2"/>
  <c r="E22" i="2"/>
  <c r="E9" i="2"/>
  <c r="E8" i="2"/>
  <c r="F8" i="2"/>
  <c r="G8" i="2"/>
  <c r="H8" i="2"/>
  <c r="F9" i="2"/>
  <c r="G9" i="2"/>
  <c r="H9" i="2"/>
  <c r="H31" i="2" l="1"/>
  <c r="F21" i="2"/>
  <c r="H35" i="2"/>
  <c r="H23" i="2"/>
  <c r="G34" i="2"/>
  <c r="G33" i="2"/>
  <c r="G30" i="2"/>
  <c r="G29" i="2"/>
  <c r="G28" i="2"/>
  <c r="G27" i="2"/>
  <c r="G26" i="2"/>
  <c r="G25" i="2"/>
  <c r="G24" i="2" l="1"/>
  <c r="H24" i="2" s="1"/>
  <c r="F34" i="2"/>
  <c r="H34" i="2" s="1"/>
  <c r="F33" i="2"/>
  <c r="H33" i="2" s="1"/>
  <c r="F30" i="2"/>
  <c r="H30" i="2" s="1"/>
  <c r="F29" i="2"/>
  <c r="H29" i="2" s="1"/>
  <c r="F28" i="2"/>
  <c r="H28" i="2" s="1"/>
  <c r="F27" i="2"/>
  <c r="H27" i="2" s="1"/>
  <c r="F26" i="2"/>
  <c r="H26" i="2" s="1"/>
  <c r="F25" i="2"/>
  <c r="H25" i="2" s="1"/>
  <c r="F24" i="2"/>
  <c r="G22" i="2"/>
  <c r="G21" i="2"/>
  <c r="H21" i="2" s="1"/>
  <c r="G20" i="2"/>
  <c r="G19" i="2"/>
  <c r="G18" i="2"/>
  <c r="G17" i="2"/>
  <c r="G16" i="2"/>
  <c r="G15" i="2"/>
  <c r="G14" i="2"/>
  <c r="G13" i="2"/>
  <c r="G12" i="2"/>
  <c r="G11" i="2"/>
  <c r="G10" i="2" l="1"/>
  <c r="H10" i="2" s="1"/>
  <c r="F22" i="2"/>
  <c r="H22" i="2" s="1"/>
  <c r="F20" i="2"/>
  <c r="H20" i="2" s="1"/>
  <c r="F19" i="2"/>
  <c r="H19" i="2" s="1"/>
  <c r="F18" i="2"/>
  <c r="H18" i="2" s="1"/>
  <c r="F17" i="2"/>
  <c r="H17" i="2" s="1"/>
  <c r="F16" i="2"/>
  <c r="H16" i="2" s="1"/>
  <c r="F14" i="2"/>
  <c r="H14" i="2" s="1"/>
  <c r="F13" i="2"/>
  <c r="H13" i="2" s="1"/>
  <c r="F12" i="2"/>
  <c r="H12" i="2" s="1"/>
  <c r="F11" i="2"/>
  <c r="H11" i="2" s="1"/>
  <c r="F10" i="2"/>
</calcChain>
</file>

<file path=xl/sharedStrings.xml><?xml version="1.0" encoding="utf-8"?>
<sst xmlns="http://schemas.openxmlformats.org/spreadsheetml/2006/main" count="67" uniqueCount="66">
  <si>
    <t xml:space="preserve">Доходы консолидированного бюджета Нижегородской области по кодам видов доходов </t>
  </si>
  <si>
    <t>тыс. рублей</t>
  </si>
  <si>
    <t>Код бюджетной классификации</t>
  </si>
  <si>
    <t>Наименование показателя</t>
  </si>
  <si>
    <t>% исп</t>
  </si>
  <si>
    <t>1 00 00000 00 0000 000</t>
  </si>
  <si>
    <t>1. НАЛОГОВЫЕ И НЕНАЛОГОВЫЕ ДОХОДЫ</t>
  </si>
  <si>
    <t>1 01 00000 00 0000 000</t>
  </si>
  <si>
    <t>1.1. Налоги на прибыль, доходы</t>
  </si>
  <si>
    <t>1 03 00000 00 0000 000</t>
  </si>
  <si>
    <t>1.2. Налоги на товары (работы,  услуги), реализуемые на территории Российской Федерации</t>
  </si>
  <si>
    <t>1 05 00000 00 0000 000</t>
  </si>
  <si>
    <t>1.3. Налоги на совокупный  доход</t>
  </si>
  <si>
    <t>1 06 00000 00 0000 000</t>
  </si>
  <si>
    <t xml:space="preserve">1.4. Налоги на имущество </t>
  </si>
  <si>
    <t>1 07 00000 00 0000 000</t>
  </si>
  <si>
    <t>1.5. Налоги, сборы и регулярные платежи за пользование природными ресурсами</t>
  </si>
  <si>
    <t>1 08 00000 00 0000 000</t>
  </si>
  <si>
    <t>1.6. Государственная пошлина</t>
  </si>
  <si>
    <t>1 09 00000 00 0000 000</t>
  </si>
  <si>
    <t>1.7. Задолженность и перерасчеты по отмененным налогам, сборам и иным обязательным платежам</t>
  </si>
  <si>
    <t>1 11 00000 00 0000 000</t>
  </si>
  <si>
    <t>1.8. Доходы от использования имущества, находящегося в государственной и муниципальной собственности</t>
  </si>
  <si>
    <t>1 12 00000 00 0000 000</t>
  </si>
  <si>
    <t>1.9. Платежи при пользовании природными ресурсами</t>
  </si>
  <si>
    <t>1 13 00000 00 0000 000</t>
  </si>
  <si>
    <t>1.10. Доходы от оказания платных услуг и компенсации затрат государства</t>
  </si>
  <si>
    <t>1 14 00000 00 0000 000</t>
  </si>
  <si>
    <t>1.11. Доходы от продажи материальных и нематериальных активов</t>
  </si>
  <si>
    <t>1 15 00000 00 0000 000</t>
  </si>
  <si>
    <t>1.12. Административные платежи и сборы</t>
  </si>
  <si>
    <t>1 16 00000 00 0000 000</t>
  </si>
  <si>
    <t>1.13. Штрафы, санкции,  возмещение  ущерба</t>
  </si>
  <si>
    <t>1 17 00000 00 0000 000</t>
  </si>
  <si>
    <t>1.14. Прочие неналоговые доходы</t>
  </si>
  <si>
    <t>2 00 00000 00 0000 000</t>
  </si>
  <si>
    <t>2. БЕЗВОЗМЕЗДНЫЕ ПОСТУПЛЕНИЯ</t>
  </si>
  <si>
    <t>2 02 00000 00 0000 000</t>
  </si>
  <si>
    <t>2.1. Безвозмездные поступления от других бюджетов бюджетной системы Российской Федерации</t>
  </si>
  <si>
    <t>2 02 10000 00 0000 150</t>
  </si>
  <si>
    <t xml:space="preserve">2.1.1. Дотации бюджетам бюджетной системы Российской Федерации </t>
  </si>
  <si>
    <t>2 02 20000 00 0000 150</t>
  </si>
  <si>
    <t>2.1.2. Субсидии бюджетам бюджетной системы  Российской Федерации  (межбюджетные субсидии)</t>
  </si>
  <si>
    <t>2 02 30000 00 0000 150</t>
  </si>
  <si>
    <t xml:space="preserve">2.1.3. Субвенции  бюджетам бюджетной системы Российской Федерации </t>
  </si>
  <si>
    <t>2 02 40000 00 0000 150</t>
  </si>
  <si>
    <t>2.1.4. Иные межбюджетные трансферты</t>
  </si>
  <si>
    <t>2 03 00000 00 0000 000</t>
  </si>
  <si>
    <t>2.2. Безвозмездные поступления от государственных  (муниципальных) организаций</t>
  </si>
  <si>
    <t>2 04 00000 00 0000 000</t>
  </si>
  <si>
    <t>2.3. Безвозмездные поступления от негосударственных   организаций</t>
  </si>
  <si>
    <t>2 18 00000 00 0000 000</t>
  </si>
  <si>
    <t>2 19 00000 00 0000 000</t>
  </si>
  <si>
    <t>ИТОГО</t>
  </si>
  <si>
    <t>2 07 00000 00 0000 000</t>
  </si>
  <si>
    <t>2.4. Прочие безвозмездные поступления</t>
  </si>
  <si>
    <r>
      <t xml:space="preserve">за 1 квартал </t>
    </r>
    <r>
      <rPr>
        <b/>
        <sz val="14"/>
        <color theme="1"/>
        <rFont val="Times New Roman"/>
        <family val="1"/>
        <charset val="204"/>
      </rPr>
      <t>2026 г. в сравнении с 1 кварталом 2025 г.</t>
    </r>
  </si>
  <si>
    <t>2 08 00000 00 0000 000</t>
  </si>
  <si>
    <t>2.6.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</si>
  <si>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2.7. Возврат остатков субсидий, субвенций и иных межбюджетных трансфертов, имеющих целевое назначение, прошлых лет</t>
  </si>
  <si>
    <t>2.5.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</si>
  <si>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% исп. 1 кв. 2026 г. в сравнении с        1 кв. 2025 г.</t>
  </si>
  <si>
    <t>План на 2025 г.</t>
  </si>
  <si>
    <t>Исполнено                 за 1 квартал         2025 г.</t>
  </si>
  <si>
    <t>План на 2026 г.</t>
  </si>
  <si>
    <t>Исполнено             за 1 квартал    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</si>
</sst>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" fontId="6" fillId="0" borderId="1">
      <alignment horizontal="right"/>
    </xf>
  </cellStyleXfs>
  <cellXfs count="2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top" wrapText="1"/>
    </xf>
    <xf numFmtId="4" fontId="7" fillId="0" borderId="2" xfId="1" applyFont="1" applyFill="1" applyBorder="1" applyAlignment="1">
      <alignment horizontal="right" vertical="center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2" xfId="0" applyNumberFormat="1" applyFont="1" applyBorder="1" applyAlignment="1">
      <alignment vertical="center" wrapText="1"/>
    </xf>
    <xf numFmtId="4" fontId="8" fillId="0" borderId="2" xfId="1" applyFont="1" applyFill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vertical="center" wrapText="1"/>
    </xf>
    <xf numFmtId="165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xl46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120" zoomScaleNormal="120" workbookViewId="0">
      <selection activeCell="B6" sqref="B6:B7"/>
    </sheetView>
  </sheetViews>
  <sheetFormatPr defaultRowHeight="15" x14ac:dyDescent="0.25"/>
  <cols>
    <col min="1" max="1" width="20.42578125" customWidth="1"/>
    <col min="2" max="2" width="31.140625" customWidth="1"/>
    <col min="3" max="4" width="17.7109375" customWidth="1"/>
    <col min="5" max="5" width="12.28515625" customWidth="1"/>
    <col min="6" max="6" width="17.5703125" customWidth="1"/>
    <col min="7" max="7" width="16" customWidth="1"/>
    <col min="8" max="8" width="13.42578125" customWidth="1"/>
    <col min="9" max="9" width="13.5703125" customWidth="1"/>
  </cols>
  <sheetData>
    <row r="1" spans="1:9" ht="18.75" x14ac:dyDescent="0.25">
      <c r="A1" s="1"/>
    </row>
    <row r="2" spans="1:9" x14ac:dyDescent="0.25">
      <c r="A2" s="20" t="s">
        <v>0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25">
      <c r="A3" s="20" t="s">
        <v>56</v>
      </c>
      <c r="B3" s="21"/>
      <c r="C3" s="21"/>
      <c r="D3" s="21"/>
      <c r="E3" s="21"/>
      <c r="F3" s="21"/>
      <c r="G3" s="21"/>
      <c r="H3" s="21"/>
      <c r="I3" s="21"/>
    </row>
    <row r="4" spans="1:9" ht="18.75" x14ac:dyDescent="0.25">
      <c r="A4" s="2"/>
    </row>
    <row r="5" spans="1:9" x14ac:dyDescent="0.25">
      <c r="I5" s="19" t="s">
        <v>1</v>
      </c>
    </row>
    <row r="6" spans="1:9" ht="60.75" customHeight="1" x14ac:dyDescent="0.25">
      <c r="A6" s="22" t="s">
        <v>2</v>
      </c>
      <c r="B6" s="22" t="s">
        <v>3</v>
      </c>
      <c r="C6" s="23" t="s">
        <v>62</v>
      </c>
      <c r="D6" s="23" t="s">
        <v>63</v>
      </c>
      <c r="E6" s="22" t="s">
        <v>4</v>
      </c>
      <c r="F6" s="23" t="s">
        <v>64</v>
      </c>
      <c r="G6" s="23" t="s">
        <v>65</v>
      </c>
      <c r="H6" s="22" t="s">
        <v>4</v>
      </c>
      <c r="I6" s="22" t="s">
        <v>61</v>
      </c>
    </row>
    <row r="7" spans="1:9" x14ac:dyDescent="0.25">
      <c r="A7" s="22"/>
      <c r="B7" s="22"/>
      <c r="C7" s="24"/>
      <c r="D7" s="24"/>
      <c r="E7" s="22"/>
      <c r="F7" s="24"/>
      <c r="G7" s="24"/>
      <c r="H7" s="22"/>
      <c r="I7" s="22"/>
    </row>
    <row r="8" spans="1:9" ht="48.75" customHeight="1" x14ac:dyDescent="0.25">
      <c r="A8" s="4" t="s">
        <v>5</v>
      </c>
      <c r="B8" s="5" t="s">
        <v>6</v>
      </c>
      <c r="C8" s="13">
        <v>395938061.85999995</v>
      </c>
      <c r="D8" s="13">
        <v>73731683.989999995</v>
      </c>
      <c r="E8" s="7">
        <f>D8/C8*100</f>
        <v>18.622024779237019</v>
      </c>
      <c r="F8" s="15">
        <f>381364982905.46/1000</f>
        <v>381364982.90546</v>
      </c>
      <c r="G8" s="15">
        <f>76420255888.85/1000</f>
        <v>76420255.888850003</v>
      </c>
      <c r="H8" s="7">
        <f>G8/F8*100</f>
        <v>20.038613746505014</v>
      </c>
      <c r="I8" s="7">
        <f>G8/D8*100</f>
        <v>103.64642681864508</v>
      </c>
    </row>
    <row r="9" spans="1:9" ht="24.75" customHeight="1" x14ac:dyDescent="0.25">
      <c r="A9" s="8" t="s">
        <v>7</v>
      </c>
      <c r="B9" s="9" t="s">
        <v>8</v>
      </c>
      <c r="C9" s="16">
        <v>275578925.39999998</v>
      </c>
      <c r="D9" s="16">
        <v>51146041.420000002</v>
      </c>
      <c r="E9" s="10">
        <f>D9/C9*100</f>
        <v>18.559489389749977</v>
      </c>
      <c r="F9" s="12">
        <f>259050233645.99/1000</f>
        <v>259050233.64598998</v>
      </c>
      <c r="G9" s="12">
        <f>53639582400.02/1000</f>
        <v>53639582.400019996</v>
      </c>
      <c r="H9" s="7">
        <f t="shared" ref="H9:H35" si="0">G9/F9*100</f>
        <v>20.706247450570604</v>
      </c>
      <c r="I9" s="10">
        <f>G9/D9*100</f>
        <v>104.87533523766498</v>
      </c>
    </row>
    <row r="10" spans="1:9" ht="53.25" customHeight="1" x14ac:dyDescent="0.25">
      <c r="A10" s="8" t="s">
        <v>9</v>
      </c>
      <c r="B10" s="9" t="s">
        <v>10</v>
      </c>
      <c r="C10" s="16">
        <v>34848800.93</v>
      </c>
      <c r="D10" s="16">
        <v>7510361.4100000001</v>
      </c>
      <c r="E10" s="10">
        <f t="shared" ref="E10:E34" si="1">D10/C10*100</f>
        <v>21.551276398536334</v>
      </c>
      <c r="F10" s="12">
        <f>39820658000/1000</f>
        <v>39820658</v>
      </c>
      <c r="G10" s="12">
        <f>8151213391.73/1000</f>
        <v>8151213.3917299993</v>
      </c>
      <c r="H10" s="7">
        <f t="shared" si="0"/>
        <v>20.469810899985632</v>
      </c>
      <c r="I10" s="10">
        <f t="shared" ref="I10:I35" si="2">G10/D10*100</f>
        <v>108.53290469985517</v>
      </c>
    </row>
    <row r="11" spans="1:9" ht="35.25" customHeight="1" x14ac:dyDescent="0.25">
      <c r="A11" s="8" t="s">
        <v>11</v>
      </c>
      <c r="B11" s="9" t="s">
        <v>12</v>
      </c>
      <c r="C11" s="16">
        <v>34227527.259999998</v>
      </c>
      <c r="D11" s="16">
        <v>4352481.5</v>
      </c>
      <c r="E11" s="10">
        <f t="shared" si="1"/>
        <v>12.716318847509992</v>
      </c>
      <c r="F11" s="12">
        <f>30768687200/1000</f>
        <v>30768687.199999999</v>
      </c>
      <c r="G11" s="12">
        <f>3566321072.34/1000</f>
        <v>3566321.07234</v>
      </c>
      <c r="H11" s="7">
        <f t="shared" si="0"/>
        <v>11.590748247263537</v>
      </c>
      <c r="I11" s="10">
        <f t="shared" si="2"/>
        <v>81.93765033441268</v>
      </c>
    </row>
    <row r="12" spans="1:9" ht="33" customHeight="1" x14ac:dyDescent="0.25">
      <c r="A12" s="8" t="s">
        <v>13</v>
      </c>
      <c r="B12" s="9" t="s">
        <v>14</v>
      </c>
      <c r="C12" s="16">
        <v>27769557.5</v>
      </c>
      <c r="D12" s="16">
        <v>5191839.3</v>
      </c>
      <c r="E12" s="10">
        <f t="shared" si="1"/>
        <v>18.696154232922151</v>
      </c>
      <c r="F12" s="12">
        <f>30799042565.25/1000</f>
        <v>30799042.565250002</v>
      </c>
      <c r="G12" s="12">
        <f>5567381205.67/1000</f>
        <v>5567381.2056700001</v>
      </c>
      <c r="H12" s="7">
        <f t="shared" si="0"/>
        <v>18.076474922475594</v>
      </c>
      <c r="I12" s="10">
        <f t="shared" si="2"/>
        <v>107.23331143300219</v>
      </c>
    </row>
    <row r="13" spans="1:9" ht="45.75" customHeight="1" x14ac:dyDescent="0.25">
      <c r="A13" s="8" t="s">
        <v>15</v>
      </c>
      <c r="B13" s="9" t="s">
        <v>16</v>
      </c>
      <c r="C13" s="16">
        <v>271471.59999999998</v>
      </c>
      <c r="D13" s="16">
        <v>40200.82</v>
      </c>
      <c r="E13" s="10">
        <f t="shared" si="1"/>
        <v>14.808480887135156</v>
      </c>
      <c r="F13" s="12">
        <f>225749900/1000</f>
        <v>225749.9</v>
      </c>
      <c r="G13" s="12">
        <f>27426427.47/1000</f>
        <v>27426.427469999999</v>
      </c>
      <c r="H13" s="7">
        <f t="shared" si="0"/>
        <v>12.149031946415038</v>
      </c>
      <c r="I13" s="10">
        <f t="shared" si="2"/>
        <v>68.223552330524598</v>
      </c>
    </row>
    <row r="14" spans="1:9" ht="33" customHeight="1" x14ac:dyDescent="0.25">
      <c r="A14" s="8" t="s">
        <v>17</v>
      </c>
      <c r="B14" s="9" t="s">
        <v>18</v>
      </c>
      <c r="C14" s="16">
        <v>2282785.64</v>
      </c>
      <c r="D14" s="16">
        <v>461036.77</v>
      </c>
      <c r="E14" s="10">
        <f t="shared" si="1"/>
        <v>20.196235770959202</v>
      </c>
      <c r="F14" s="12">
        <f>2145378583.56/1000</f>
        <v>2145378.5835600002</v>
      </c>
      <c r="G14" s="12">
        <f>467190672.78/1000</f>
        <v>467190.67277999996</v>
      </c>
      <c r="H14" s="7">
        <f t="shared" si="0"/>
        <v>21.776607464998214</v>
      </c>
      <c r="I14" s="10">
        <f t="shared" si="2"/>
        <v>101.33479652393018</v>
      </c>
    </row>
    <row r="15" spans="1:9" ht="54.75" customHeight="1" x14ac:dyDescent="0.25">
      <c r="A15" s="8" t="s">
        <v>19</v>
      </c>
      <c r="B15" s="9" t="s">
        <v>20</v>
      </c>
      <c r="C15" s="17">
        <v>0</v>
      </c>
      <c r="D15" s="16">
        <v>-35.64</v>
      </c>
      <c r="E15" s="10">
        <v>0</v>
      </c>
      <c r="F15" s="12">
        <v>0</v>
      </c>
      <c r="G15" s="12">
        <f>9821475.47/1000</f>
        <v>9821.4754700000012</v>
      </c>
      <c r="H15" s="7">
        <v>0</v>
      </c>
      <c r="I15" s="18">
        <f t="shared" si="2"/>
        <v>-27557.450813692481</v>
      </c>
    </row>
    <row r="16" spans="1:9" ht="60" customHeight="1" x14ac:dyDescent="0.25">
      <c r="A16" s="8" t="s">
        <v>21</v>
      </c>
      <c r="B16" s="9" t="s">
        <v>22</v>
      </c>
      <c r="C16" s="16">
        <v>10590663.02</v>
      </c>
      <c r="D16" s="16">
        <v>2199169.42</v>
      </c>
      <c r="E16" s="10">
        <f t="shared" si="1"/>
        <v>20.765172263974083</v>
      </c>
      <c r="F16" s="12">
        <f>6092418951.59/1000</f>
        <v>6092418.9515899997</v>
      </c>
      <c r="G16" s="12">
        <f>1653183684.88/1000</f>
        <v>1653183.6848800001</v>
      </c>
      <c r="H16" s="7">
        <f t="shared" si="0"/>
        <v>27.135095239117664</v>
      </c>
      <c r="I16" s="10">
        <f t="shared" si="2"/>
        <v>75.173093525463813</v>
      </c>
    </row>
    <row r="17" spans="1:9" ht="30.75" customHeight="1" x14ac:dyDescent="0.25">
      <c r="A17" s="8" t="s">
        <v>23</v>
      </c>
      <c r="B17" s="9" t="s">
        <v>24</v>
      </c>
      <c r="C17" s="16">
        <v>871521.44</v>
      </c>
      <c r="D17" s="16">
        <v>305913.64</v>
      </c>
      <c r="E17" s="10">
        <f t="shared" si="1"/>
        <v>35.101103192596163</v>
      </c>
      <c r="F17" s="12">
        <f>947579900/1000</f>
        <v>947579.9</v>
      </c>
      <c r="G17" s="12">
        <f>347136303.83/1000</f>
        <v>347136.30382999999</v>
      </c>
      <c r="H17" s="7">
        <f t="shared" si="0"/>
        <v>36.633987680616691</v>
      </c>
      <c r="I17" s="10">
        <f t="shared" si="2"/>
        <v>113.47526178630021</v>
      </c>
    </row>
    <row r="18" spans="1:9" ht="45.75" customHeight="1" x14ac:dyDescent="0.25">
      <c r="A18" s="8" t="s">
        <v>25</v>
      </c>
      <c r="B18" s="9" t="s">
        <v>26</v>
      </c>
      <c r="C18" s="16">
        <v>4043878.95</v>
      </c>
      <c r="D18" s="16">
        <v>1066589.06</v>
      </c>
      <c r="E18" s="10">
        <f t="shared" si="1"/>
        <v>26.375395336697704</v>
      </c>
      <c r="F18" s="12">
        <f>4813045662.27/1000</f>
        <v>4813045.6622700002</v>
      </c>
      <c r="G18" s="12">
        <f>1018040686.73/1000</f>
        <v>1018040.6867300001</v>
      </c>
      <c r="H18" s="7">
        <f t="shared" si="0"/>
        <v>21.151693920349317</v>
      </c>
      <c r="I18" s="10">
        <f t="shared" si="2"/>
        <v>95.448258838319617</v>
      </c>
    </row>
    <row r="19" spans="1:9" ht="43.5" customHeight="1" x14ac:dyDescent="0.25">
      <c r="A19" s="8" t="s">
        <v>27</v>
      </c>
      <c r="B19" s="9" t="s">
        <v>28</v>
      </c>
      <c r="C19" s="16">
        <v>1377078.48</v>
      </c>
      <c r="D19" s="16">
        <v>447403.95</v>
      </c>
      <c r="E19" s="10">
        <f t="shared" si="1"/>
        <v>32.48935746929979</v>
      </c>
      <c r="F19" s="12">
        <f>1465646593.3/1000</f>
        <v>1465646.5933000001</v>
      </c>
      <c r="G19" s="12">
        <f>408168730.21/1000</f>
        <v>408168.73020999995</v>
      </c>
      <c r="H19" s="7">
        <f t="shared" si="0"/>
        <v>27.849055295859632</v>
      </c>
      <c r="I19" s="10">
        <f t="shared" si="2"/>
        <v>91.230470855252833</v>
      </c>
    </row>
    <row r="20" spans="1:9" ht="30.75" customHeight="1" x14ac:dyDescent="0.25">
      <c r="A20" s="8" t="s">
        <v>29</v>
      </c>
      <c r="B20" s="9" t="s">
        <v>30</v>
      </c>
      <c r="C20" s="16">
        <v>9209.4</v>
      </c>
      <c r="D20" s="16">
        <v>2792.35</v>
      </c>
      <c r="E20" s="10">
        <f t="shared" si="1"/>
        <v>30.320650639563922</v>
      </c>
      <c r="F20" s="12">
        <f>9380400/1000</f>
        <v>9380.4</v>
      </c>
      <c r="G20" s="12">
        <f>2645400.09/1000</f>
        <v>2645.4000899999996</v>
      </c>
      <c r="H20" s="7">
        <f t="shared" si="0"/>
        <v>28.201356978380449</v>
      </c>
      <c r="I20" s="10">
        <f t="shared" si="2"/>
        <v>94.737410783032203</v>
      </c>
    </row>
    <row r="21" spans="1:9" ht="36" customHeight="1" x14ac:dyDescent="0.25">
      <c r="A21" s="8" t="s">
        <v>31</v>
      </c>
      <c r="B21" s="9" t="s">
        <v>32</v>
      </c>
      <c r="C21" s="16">
        <v>3641715.95</v>
      </c>
      <c r="D21" s="16">
        <v>826872.9</v>
      </c>
      <c r="E21" s="10">
        <f t="shared" si="1"/>
        <v>22.705584712064102</v>
      </c>
      <c r="F21" s="12">
        <f>4418524005.93/1000</f>
        <v>4418524.00593</v>
      </c>
      <c r="G21" s="12">
        <f>959438280.81/1000</f>
        <v>959438.28080999991</v>
      </c>
      <c r="H21" s="7">
        <f t="shared" si="0"/>
        <v>21.713999505770701</v>
      </c>
      <c r="I21" s="10">
        <f t="shared" si="2"/>
        <v>116.03213514555864</v>
      </c>
    </row>
    <row r="22" spans="1:9" ht="32.25" customHeight="1" x14ac:dyDescent="0.25">
      <c r="A22" s="8" t="s">
        <v>33</v>
      </c>
      <c r="B22" s="9" t="s">
        <v>34</v>
      </c>
      <c r="C22" s="16">
        <v>424926.29</v>
      </c>
      <c r="D22" s="16">
        <v>181017.09</v>
      </c>
      <c r="E22" s="10">
        <f t="shared" si="1"/>
        <v>42.599644752505192</v>
      </c>
      <c r="F22" s="12">
        <f>808637497.57/1000</f>
        <v>808637.49757000001</v>
      </c>
      <c r="G22" s="12">
        <f>602706156.82/1000</f>
        <v>602706.15682000003</v>
      </c>
      <c r="H22" s="7">
        <f t="shared" si="0"/>
        <v>74.533540508715589</v>
      </c>
      <c r="I22" s="10">
        <f t="shared" si="2"/>
        <v>332.95538936130288</v>
      </c>
    </row>
    <row r="23" spans="1:9" ht="38.25" customHeight="1" x14ac:dyDescent="0.25">
      <c r="A23" s="4" t="s">
        <v>35</v>
      </c>
      <c r="B23" s="5" t="s">
        <v>36</v>
      </c>
      <c r="C23" s="13">
        <v>45029484.499999993</v>
      </c>
      <c r="D23" s="13">
        <v>12616346.09</v>
      </c>
      <c r="E23" s="7">
        <f t="shared" si="1"/>
        <v>28.01796696118074</v>
      </c>
      <c r="F23" s="13">
        <v>40238050.479999997</v>
      </c>
      <c r="G23" s="13">
        <v>8717682.6500000004</v>
      </c>
      <c r="H23" s="7">
        <f t="shared" si="0"/>
        <v>21.665270921445497</v>
      </c>
      <c r="I23" s="7">
        <f t="shared" si="2"/>
        <v>69.098315691496708</v>
      </c>
    </row>
    <row r="24" spans="1:9" ht="51.75" customHeight="1" x14ac:dyDescent="0.25">
      <c r="A24" s="8" t="s">
        <v>37</v>
      </c>
      <c r="B24" s="9" t="s">
        <v>38</v>
      </c>
      <c r="C24" s="16">
        <v>44970191.079999998</v>
      </c>
      <c r="D24" s="16">
        <v>11695497.59</v>
      </c>
      <c r="E24" s="10">
        <f t="shared" si="1"/>
        <v>26.00722236023908</v>
      </c>
      <c r="F24" s="12">
        <f>39817597640/1000</f>
        <v>39817597.640000001</v>
      </c>
      <c r="G24" s="12">
        <f>6992744151.67/1000</f>
        <v>6992744.1516700005</v>
      </c>
      <c r="H24" s="7">
        <f t="shared" si="0"/>
        <v>17.561943879419843</v>
      </c>
      <c r="I24" s="10">
        <f t="shared" si="2"/>
        <v>59.79005252114289</v>
      </c>
    </row>
    <row r="25" spans="1:9" ht="46.5" customHeight="1" x14ac:dyDescent="0.25">
      <c r="A25" s="8" t="s">
        <v>39</v>
      </c>
      <c r="B25" s="9" t="s">
        <v>40</v>
      </c>
      <c r="C25" s="16">
        <v>311039</v>
      </c>
      <c r="D25" s="16">
        <v>77760</v>
      </c>
      <c r="E25" s="10">
        <f t="shared" si="1"/>
        <v>25.000080375772814</v>
      </c>
      <c r="F25" s="12">
        <f>264383000/1000</f>
        <v>264383</v>
      </c>
      <c r="G25" s="12">
        <f>66096000/1000</f>
        <v>66096</v>
      </c>
      <c r="H25" s="7">
        <f t="shared" si="0"/>
        <v>25.000094559786373</v>
      </c>
      <c r="I25" s="10">
        <f t="shared" si="2"/>
        <v>85</v>
      </c>
    </row>
    <row r="26" spans="1:9" ht="61.5" customHeight="1" x14ac:dyDescent="0.25">
      <c r="A26" s="8" t="s">
        <v>41</v>
      </c>
      <c r="B26" s="9" t="s">
        <v>42</v>
      </c>
      <c r="C26" s="16">
        <v>28719035.530000001</v>
      </c>
      <c r="D26" s="16">
        <v>6777252.1900000004</v>
      </c>
      <c r="E26" s="10">
        <f t="shared" si="1"/>
        <v>23.598467235852887</v>
      </c>
      <c r="F26" s="12">
        <f>28718362240/1000</f>
        <v>28718362.239999998</v>
      </c>
      <c r="G26" s="12">
        <f>3679840290.41/1000</f>
        <v>3679840.2904099999</v>
      </c>
      <c r="H26" s="7">
        <f t="shared" si="0"/>
        <v>12.813545074950625</v>
      </c>
      <c r="I26" s="10">
        <f t="shared" si="2"/>
        <v>54.296936092177496</v>
      </c>
    </row>
    <row r="27" spans="1:9" ht="48" customHeight="1" x14ac:dyDescent="0.25">
      <c r="A27" s="8" t="s">
        <v>43</v>
      </c>
      <c r="B27" s="9" t="s">
        <v>44</v>
      </c>
      <c r="C27" s="16">
        <v>6112811.9100000001</v>
      </c>
      <c r="D27" s="16">
        <v>2299343.46</v>
      </c>
      <c r="E27" s="10">
        <f t="shared" si="1"/>
        <v>37.615151485987731</v>
      </c>
      <c r="F27" s="12">
        <f>7772621100/1000</f>
        <v>7772621.0999999996</v>
      </c>
      <c r="G27" s="12">
        <f>2353587616.4/1000</f>
        <v>2353587.6164000002</v>
      </c>
      <c r="H27" s="7">
        <f t="shared" si="0"/>
        <v>30.280488217803391</v>
      </c>
      <c r="I27" s="10">
        <f t="shared" si="2"/>
        <v>102.35911499711314</v>
      </c>
    </row>
    <row r="28" spans="1:9" ht="36" customHeight="1" x14ac:dyDescent="0.25">
      <c r="A28" s="8" t="s">
        <v>45</v>
      </c>
      <c r="B28" s="9" t="s">
        <v>46</v>
      </c>
      <c r="C28" s="16">
        <v>9827304.6400000006</v>
      </c>
      <c r="D28" s="16">
        <v>2541141.94</v>
      </c>
      <c r="E28" s="10">
        <f t="shared" si="1"/>
        <v>25.857974623650211</v>
      </c>
      <c r="F28" s="12">
        <f>3062231300/1000</f>
        <v>3062231.3</v>
      </c>
      <c r="G28" s="12">
        <f>893220244.86/1000</f>
        <v>893220.24485999998</v>
      </c>
      <c r="H28" s="7">
        <f t="shared" si="0"/>
        <v>29.168934588971123</v>
      </c>
      <c r="I28" s="10">
        <f t="shared" si="2"/>
        <v>35.150348384710853</v>
      </c>
    </row>
    <row r="29" spans="1:9" ht="48" customHeight="1" x14ac:dyDescent="0.25">
      <c r="A29" s="8" t="s">
        <v>47</v>
      </c>
      <c r="B29" s="9" t="s">
        <v>48</v>
      </c>
      <c r="C29" s="16">
        <v>0</v>
      </c>
      <c r="D29" s="16">
        <v>12392.82</v>
      </c>
      <c r="E29" s="10">
        <v>0</v>
      </c>
      <c r="F29" s="12">
        <f>33561996.09/1000</f>
        <v>33561.996090000001</v>
      </c>
      <c r="G29" s="12">
        <f>40308664.08/1000</f>
        <v>40308.664079999995</v>
      </c>
      <c r="H29" s="7">
        <f t="shared" si="0"/>
        <v>120.10210588162902</v>
      </c>
      <c r="I29" s="10">
        <f t="shared" si="2"/>
        <v>325.25820660672872</v>
      </c>
    </row>
    <row r="30" spans="1:9" ht="38.25" customHeight="1" x14ac:dyDescent="0.25">
      <c r="A30" s="8" t="s">
        <v>49</v>
      </c>
      <c r="B30" s="9" t="s">
        <v>50</v>
      </c>
      <c r="C30" s="17">
        <v>62134.07</v>
      </c>
      <c r="D30" s="16">
        <v>153301.01999999999</v>
      </c>
      <c r="E30" s="10">
        <f t="shared" si="1"/>
        <v>246.72618420135683</v>
      </c>
      <c r="F30" s="12">
        <f>39444157.26/1000</f>
        <v>39444.15726</v>
      </c>
      <c r="G30" s="12">
        <f>6591397.61/1000</f>
        <v>6591.39761</v>
      </c>
      <c r="H30" s="7">
        <f t="shared" si="0"/>
        <v>16.710707156327771</v>
      </c>
      <c r="I30" s="10">
        <f t="shared" si="2"/>
        <v>4.2996436749083609</v>
      </c>
    </row>
    <row r="31" spans="1:9" ht="36" customHeight="1" x14ac:dyDescent="0.25">
      <c r="A31" s="8" t="s">
        <v>54</v>
      </c>
      <c r="B31" s="9" t="s">
        <v>55</v>
      </c>
      <c r="C31" s="17">
        <v>204246.8</v>
      </c>
      <c r="D31" s="16">
        <v>5521.81</v>
      </c>
      <c r="E31" s="10">
        <f t="shared" si="1"/>
        <v>2.7034989042667994</v>
      </c>
      <c r="F31" s="12">
        <v>313131.45</v>
      </c>
      <c r="G31" s="12">
        <v>120531.65</v>
      </c>
      <c r="H31" s="7">
        <f t="shared" si="0"/>
        <v>38.492348820279787</v>
      </c>
      <c r="I31" s="18">
        <f t="shared" si="2"/>
        <v>2182.8286377111854</v>
      </c>
    </row>
    <row r="32" spans="1:9" ht="119.25" customHeight="1" x14ac:dyDescent="0.25">
      <c r="A32" s="8" t="s">
        <v>57</v>
      </c>
      <c r="B32" s="9" t="s">
        <v>60</v>
      </c>
      <c r="C32" s="17">
        <v>0</v>
      </c>
      <c r="D32" s="16">
        <v>0</v>
      </c>
      <c r="E32" s="10">
        <v>0</v>
      </c>
      <c r="F32" s="12">
        <v>0</v>
      </c>
      <c r="G32" s="12">
        <v>0</v>
      </c>
      <c r="H32" s="7">
        <v>0</v>
      </c>
      <c r="I32" s="10">
        <v>0</v>
      </c>
    </row>
    <row r="33" spans="1:9" ht="81" customHeight="1" x14ac:dyDescent="0.25">
      <c r="A33" s="8" t="s">
        <v>51</v>
      </c>
      <c r="B33" s="9" t="s">
        <v>58</v>
      </c>
      <c r="C33" s="16">
        <v>163995.65</v>
      </c>
      <c r="D33" s="16">
        <v>946513.15</v>
      </c>
      <c r="E33" s="10">
        <f t="shared" si="1"/>
        <v>577.1574733842026</v>
      </c>
      <c r="F33" s="12">
        <f>633598091.52/1000</f>
        <v>633598.09152000002</v>
      </c>
      <c r="G33" s="12">
        <f>1597970191.54/1000</f>
        <v>1597970.19154</v>
      </c>
      <c r="H33" s="7">
        <f t="shared" si="0"/>
        <v>252.20565101553163</v>
      </c>
      <c r="I33" s="10">
        <f t="shared" si="2"/>
        <v>168.82704604156845</v>
      </c>
    </row>
    <row r="34" spans="1:9" ht="61.5" customHeight="1" x14ac:dyDescent="0.25">
      <c r="A34" s="8" t="s">
        <v>52</v>
      </c>
      <c r="B34" s="9" t="s">
        <v>59</v>
      </c>
      <c r="C34" s="17">
        <v>-371083.1</v>
      </c>
      <c r="D34" s="16">
        <v>-196880.3</v>
      </c>
      <c r="E34" s="10">
        <f t="shared" si="1"/>
        <v>53.055582428841404</v>
      </c>
      <c r="F34" s="12">
        <f>-599282856.52/1000</f>
        <v>-599282.85652000003</v>
      </c>
      <c r="G34" s="12">
        <f>-40463403.24/1000</f>
        <v>-40463.40324</v>
      </c>
      <c r="H34" s="7">
        <f t="shared" si="0"/>
        <v>6.7519707596790903</v>
      </c>
      <c r="I34" s="10">
        <f t="shared" si="2"/>
        <v>20.552286460351798</v>
      </c>
    </row>
    <row r="35" spans="1:9" x14ac:dyDescent="0.25">
      <c r="A35" s="11"/>
      <c r="B35" s="6" t="s">
        <v>53</v>
      </c>
      <c r="C35" s="14">
        <v>440967546.35999995</v>
      </c>
      <c r="D35" s="13">
        <v>86348030.079999998</v>
      </c>
      <c r="E35" s="6">
        <v>19.600000000000001</v>
      </c>
      <c r="F35" s="14">
        <v>421603033.38999999</v>
      </c>
      <c r="G35" s="13">
        <v>85137938.540000007</v>
      </c>
      <c r="H35" s="7">
        <f t="shared" si="0"/>
        <v>20.193862898809826</v>
      </c>
      <c r="I35" s="7">
        <f t="shared" si="2"/>
        <v>98.598588133534875</v>
      </c>
    </row>
    <row r="36" spans="1:9" ht="15.75" x14ac:dyDescent="0.25">
      <c r="A36" s="3"/>
    </row>
  </sheetData>
  <mergeCells count="11">
    <mergeCell ref="A2:I2"/>
    <mergeCell ref="A3:I3"/>
    <mergeCell ref="A6:A7"/>
    <mergeCell ref="B6:B7"/>
    <mergeCell ref="E6:E7"/>
    <mergeCell ref="H6:H7"/>
    <mergeCell ref="I6:I7"/>
    <mergeCell ref="C6:C7"/>
    <mergeCell ref="D6:D7"/>
    <mergeCell ref="F6:F7"/>
    <mergeCell ref="G6:G7"/>
  </mergeCells>
  <pageMargins left="0.31496062992125984" right="0.31496062992125984" top="0.74803149606299213" bottom="0.2755905511811023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 консол бюдж</vt:lpstr>
      <vt:lpstr>'Доходы консол бюдж'!Заголовки_для_печати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Боброва Светлана Павлиновна</dc:creator>
  <cp:lastModifiedBy>Строганцева Наталья Николаевна</cp:lastModifiedBy>
  <cp:lastPrinted>2026-06-09T06:31:44Z</cp:lastPrinted>
  <dcterms:created xsi:type="dcterms:W3CDTF">2026-04-29T10:46:39Z</dcterms:created>
  <dcterms:modified xsi:type="dcterms:W3CDTF">2026-06-09T06:31:48Z</dcterms:modified>
</cp:coreProperties>
</file>